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anca_Blok\Desktop\Wolters Kluwer\Avanze customer logos\"/>
    </mc:Choice>
  </mc:AlternateContent>
  <xr:revisionPtr revIDLastSave="0" documentId="8_{CA8E8B98-FDF1-40CE-BF94-EDEBA1EAB0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voerblad" sheetId="1" r:id="rId1"/>
    <sheet name="Bronnen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I54" i="1"/>
  <c r="I55" i="1"/>
  <c r="I57" i="1"/>
  <c r="I62" i="1"/>
  <c r="I64" i="1"/>
  <c r="C42" i="1"/>
  <c r="C62" i="1"/>
  <c r="I58" i="1"/>
  <c r="I59" i="1"/>
  <c r="I60" i="1"/>
  <c r="C25" i="1"/>
  <c r="I41" i="1"/>
  <c r="I43" i="1"/>
  <c r="I48" i="1"/>
  <c r="I49" i="1"/>
  <c r="I50" i="1"/>
  <c r="I45" i="1"/>
  <c r="I46" i="1"/>
  <c r="I47" i="1"/>
  <c r="I52" i="1"/>
  <c r="I63" i="1"/>
  <c r="I66" i="1"/>
  <c r="C41" i="1"/>
  <c r="C43" i="1"/>
  <c r="C48" i="1"/>
  <c r="C49" i="1"/>
  <c r="C50" i="1"/>
  <c r="C45" i="1"/>
  <c r="C46" i="1"/>
  <c r="C47" i="1"/>
  <c r="C52" i="1"/>
  <c r="C63" i="1"/>
  <c r="C66" i="1"/>
  <c r="F69" i="1"/>
</calcChain>
</file>

<file path=xl/sharedStrings.xml><?xml version="1.0" encoding="utf-8"?>
<sst xmlns="http://schemas.openxmlformats.org/spreadsheetml/2006/main" count="77" uniqueCount="54">
  <si>
    <t xml:space="preserve"> </t>
  </si>
  <si>
    <t>Optie 1: alles in Box 3</t>
  </si>
  <si>
    <t>Optie 2: inbreng spaargeld in een BV</t>
  </si>
  <si>
    <t>Vermogen Box 3</t>
  </si>
  <si>
    <t>Af: heffingsvrij vermogen</t>
  </si>
  <si>
    <t>Belastbaar vermogen</t>
  </si>
  <si>
    <t>Aandeel partner 1</t>
  </si>
  <si>
    <t>Forfaitair rendement Box 3</t>
  </si>
  <si>
    <t>Hierover verschuldigde belasting</t>
  </si>
  <si>
    <t>Aandeel partner 2</t>
  </si>
  <si>
    <t>Totaal verschuldigde belasting Box 3</t>
  </si>
  <si>
    <t>Vermogen in BV</t>
  </si>
  <si>
    <t>Jaarlijks rendement</t>
  </si>
  <si>
    <t>Kosten BV</t>
  </si>
  <si>
    <t>Resultaat BV</t>
  </si>
  <si>
    <t>Hierover verschuldigde VPB</t>
  </si>
  <si>
    <t>Netto rendement in BV</t>
  </si>
  <si>
    <t xml:space="preserve">Box 2 heffing </t>
  </si>
  <si>
    <t>Rendement totaal vermogen</t>
  </si>
  <si>
    <t>Rendement per jaar %</t>
  </si>
  <si>
    <t>Spaargeld</t>
  </si>
  <si>
    <t>Hierover verschuldige belasting</t>
  </si>
  <si>
    <t>%</t>
  </si>
  <si>
    <t>Extra kosten BV</t>
  </si>
  <si>
    <t>Netto rendement</t>
  </si>
  <si>
    <t xml:space="preserve">Beleggingen </t>
  </si>
  <si>
    <t>Onroerend goed</t>
  </si>
  <si>
    <t>Overige</t>
  </si>
  <si>
    <t>Totaal</t>
  </si>
  <si>
    <t>Conclusie:</t>
  </si>
  <si>
    <t>Extra jaarlijkse kosten BV</t>
  </si>
  <si>
    <t>Partner?</t>
  </si>
  <si>
    <t>ja</t>
  </si>
  <si>
    <t>N.B. Als het resultaat van de BV negatief is, leidt dit tot een verlies uit aanmerkelijk belang (en uiteindelijk</t>
  </si>
  <si>
    <t xml:space="preserve">tot een box 1-credit). Met deze gevolgen is bij de berekening van het netto rendement geen rekening gehouden. </t>
  </si>
  <si>
    <t>Indien sprake is van een partner:</t>
  </si>
  <si>
    <t>Aandeel verdeling Box 3 partner 1</t>
  </si>
  <si>
    <t>Aandeel verdeling Box 3 partner 2</t>
  </si>
  <si>
    <t>Inbreng spaargeld in BV</t>
  </si>
  <si>
    <t>Copyright</t>
  </si>
  <si>
    <t>Details</t>
  </si>
  <si>
    <t xml:space="preserve">Invoer berekening: Vul de groene velden in. </t>
  </si>
  <si>
    <t>Rekenmodel: Box 3 of BV 2019</t>
  </si>
  <si>
    <r>
      <t xml:space="preserve">Toelichting: </t>
    </r>
    <r>
      <rPr>
        <sz val="11"/>
        <color rgb="FF000000"/>
        <rFont val="Calibri"/>
        <family val="2"/>
      </rPr>
      <t>Bereken nu met behulp van het rekenmodel of een bv aantrekkelijk kan zijn voor je klant.</t>
    </r>
  </si>
  <si>
    <r>
      <t xml:space="preserve">Eventuele tips: </t>
    </r>
    <r>
      <rPr>
        <sz val="11"/>
        <color rgb="FF000000"/>
        <rFont val="Calibri"/>
        <family val="2"/>
      </rPr>
      <t>Het rekenmodel gaat ervan uit dat u spaargeld inbrengt in de BV. Wilt u andere vermogensbestanddelen inbrengen dan moet u rekening houden met overdrachtskosten (BRV) en de mogelijkheid van een belaste waardegroei.</t>
    </r>
  </si>
  <si>
    <t>Berekening en conclusie:</t>
  </si>
  <si>
    <t>Klantcode:</t>
  </si>
  <si>
    <t>Naam klant:</t>
  </si>
  <si>
    <t>Start termijn:</t>
  </si>
  <si>
    <t>Einde termijn:</t>
  </si>
  <si>
    <t>Voorbereid door:</t>
  </si>
  <si>
    <t>Beoordeeld door:</t>
  </si>
  <si>
    <t>Datum: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</si>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</sst>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-413]d/mmm/yy;@"/>
  </numFmts>
  <fonts count="13" x14ac:knownFonts="1">
    <font>
      <sz val="11"/>
      <color rgb="FF000000"/>
      <name val="Calibri"/>
    </font>
    <font>
      <b/>
      <u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7964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92D050"/>
      </patternFill>
    </fill>
    <fill>
      <patternFill patternType="solid">
        <fgColor rgb="FFA4CD58"/>
        <bgColor indexed="64"/>
      </patternFill>
    </fill>
    <fill>
      <patternFill patternType="solid">
        <fgColor rgb="FFA4CD58"/>
        <bgColor rgb="FFC6D9F0"/>
      </patternFill>
    </fill>
    <fill>
      <patternFill patternType="solid">
        <fgColor rgb="FFC2DD8F"/>
        <bgColor indexed="64"/>
      </patternFill>
    </fill>
    <fill>
      <patternFill patternType="solid">
        <fgColor rgb="FFD5E8B1"/>
        <bgColor indexed="64"/>
      </patternFill>
    </fill>
    <fill>
      <patternFill patternType="solid">
        <fgColor rgb="FFA4CD58"/>
        <bgColor rgb="FFFFFF00"/>
      </patternFill>
    </fill>
    <fill>
      <patternFill patternType="solid">
        <fgColor rgb="FFEA8F00"/>
        <bgColor indexed="64"/>
      </patternFill>
    </fill>
    <fill>
      <patternFill patternType="solid">
        <fgColor rgb="FFEA8F00"/>
        <bgColor rgb="FF92D05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2" borderId="0" xfId="0" applyFont="1" applyFill="1" applyAlignment="1"/>
    <xf numFmtId="0" fontId="7" fillId="2" borderId="0" xfId="0" applyFont="1" applyFill="1" applyAlignment="1"/>
    <xf numFmtId="0" fontId="0" fillId="3" borderId="1" xfId="0" applyFont="1" applyFill="1" applyBorder="1"/>
    <xf numFmtId="0" fontId="2" fillId="2" borderId="0" xfId="0" applyFont="1" applyFill="1"/>
    <xf numFmtId="0" fontId="2" fillId="3" borderId="8" xfId="0" applyFont="1" applyFill="1" applyBorder="1"/>
    <xf numFmtId="0" fontId="0" fillId="2" borderId="8" xfId="0" applyFont="1" applyFill="1" applyBorder="1" applyAlignment="1"/>
    <xf numFmtId="0" fontId="0" fillId="2" borderId="0" xfId="0" applyFont="1" applyFill="1"/>
    <xf numFmtId="0" fontId="10" fillId="3" borderId="1" xfId="0" applyFont="1" applyFill="1" applyBorder="1"/>
    <xf numFmtId="0" fontId="0" fillId="5" borderId="1" xfId="0" applyFont="1" applyFill="1" applyBorder="1"/>
    <xf numFmtId="0" fontId="0" fillId="2" borderId="0" xfId="0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4" fontId="0" fillId="2" borderId="0" xfId="0" applyNumberFormat="1" applyFont="1" applyFill="1"/>
    <xf numFmtId="164" fontId="0" fillId="0" borderId="8" xfId="0" applyNumberFormat="1" applyFont="1" applyBorder="1" applyAlignment="1">
      <alignment horizontal="right"/>
    </xf>
    <xf numFmtId="0" fontId="9" fillId="3" borderId="8" xfId="0" applyFont="1" applyFill="1" applyBorder="1"/>
    <xf numFmtId="0" fontId="0" fillId="6" borderId="1" xfId="0" applyFont="1" applyFill="1" applyBorder="1"/>
    <xf numFmtId="0" fontId="1" fillId="9" borderId="3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0" fillId="8" borderId="4" xfId="0" applyFont="1" applyFill="1" applyBorder="1" applyAlignment="1"/>
    <xf numFmtId="0" fontId="0" fillId="8" borderId="5" xfId="0" applyFont="1" applyFill="1" applyBorder="1" applyAlignment="1"/>
    <xf numFmtId="0" fontId="0" fillId="8" borderId="0" xfId="0" applyFont="1" applyFill="1" applyAlignment="1"/>
    <xf numFmtId="0" fontId="11" fillId="8" borderId="0" xfId="0" applyFont="1" applyFill="1" applyAlignment="1"/>
    <xf numFmtId="0" fontId="6" fillId="8" borderId="0" xfId="0" applyFont="1" applyFill="1" applyAlignment="1">
      <alignment horizontal="left"/>
    </xf>
    <xf numFmtId="0" fontId="5" fillId="8" borderId="0" xfId="0" applyFont="1" applyFill="1" applyAlignment="1"/>
    <xf numFmtId="0" fontId="0" fillId="10" borderId="2" xfId="0" applyFont="1" applyFill="1" applyBorder="1" applyAlignment="1"/>
    <xf numFmtId="0" fontId="7" fillId="11" borderId="6" xfId="0" applyFont="1" applyFill="1" applyBorder="1" applyAlignment="1"/>
    <xf numFmtId="0" fontId="0" fillId="11" borderId="7" xfId="0" applyFont="1" applyFill="1" applyBorder="1" applyAlignment="1"/>
    <xf numFmtId="164" fontId="0" fillId="12" borderId="1" xfId="0" applyNumberFormat="1" applyFont="1" applyFill="1" applyBorder="1" applyAlignment="1">
      <alignment horizontal="right"/>
    </xf>
    <xf numFmtId="0" fontId="0" fillId="12" borderId="1" xfId="0" applyFont="1" applyFill="1" applyBorder="1"/>
    <xf numFmtId="0" fontId="0" fillId="13" borderId="4" xfId="0" applyFont="1" applyFill="1" applyBorder="1" applyAlignment="1"/>
    <xf numFmtId="0" fontId="0" fillId="13" borderId="5" xfId="0" applyFont="1" applyFill="1" applyBorder="1" applyAlignment="1"/>
    <xf numFmtId="0" fontId="0" fillId="13" borderId="3" xfId="0" applyFont="1" applyFill="1" applyBorder="1"/>
    <xf numFmtId="0" fontId="9" fillId="13" borderId="4" xfId="0" applyFont="1" applyFill="1" applyBorder="1" applyAlignment="1">
      <alignment vertical="center"/>
    </xf>
    <xf numFmtId="0" fontId="12" fillId="10" borderId="2" xfId="0" applyFont="1" applyFill="1" applyBorder="1" applyAlignment="1">
      <alignment vertical="center"/>
    </xf>
    <xf numFmtId="0" fontId="0" fillId="2" borderId="1" xfId="0" applyFont="1" applyFill="1" applyBorder="1" applyAlignment="1"/>
    <xf numFmtId="164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4" fillId="11" borderId="10" xfId="0" applyFont="1" applyFill="1" applyBorder="1" applyAlignment="1">
      <alignment vertical="center"/>
    </xf>
    <xf numFmtId="0" fontId="8" fillId="11" borderId="11" xfId="0" applyFont="1" applyFill="1" applyBorder="1" applyAlignment="1"/>
    <xf numFmtId="0" fontId="4" fillId="11" borderId="3" xfId="0" applyFont="1" applyFill="1" applyBorder="1" applyAlignment="1">
      <alignment vertical="center"/>
    </xf>
    <xf numFmtId="0" fontId="8" fillId="11" borderId="4" xfId="0" applyFont="1" applyFill="1" applyBorder="1" applyAlignment="1"/>
    <xf numFmtId="0" fontId="4" fillId="11" borderId="12" xfId="0" applyFont="1" applyFill="1" applyBorder="1" applyAlignment="1">
      <alignment vertical="center"/>
    </xf>
    <xf numFmtId="0" fontId="8" fillId="11" borderId="13" xfId="0" applyFont="1" applyFill="1" applyBorder="1" applyAlignment="1"/>
    <xf numFmtId="164" fontId="0" fillId="12" borderId="1" xfId="0" applyNumberFormat="1" applyFont="1" applyFill="1" applyBorder="1" applyAlignment="1" applyProtection="1">
      <alignment horizontal="right"/>
      <protection locked="0"/>
    </xf>
    <xf numFmtId="0" fontId="0" fillId="12" borderId="1" xfId="0" applyFont="1" applyFill="1" applyBorder="1" applyAlignment="1" applyProtection="1">
      <alignment horizontal="right"/>
      <protection locked="0"/>
    </xf>
    <xf numFmtId="4" fontId="0" fillId="12" borderId="1" xfId="0" applyNumberFormat="1" applyFont="1" applyFill="1" applyBorder="1" applyAlignment="1" applyProtection="1">
      <alignment horizontal="right"/>
      <protection locked="0"/>
    </xf>
    <xf numFmtId="164" fontId="10" fillId="4" borderId="1" xfId="0" applyNumberFormat="1" applyFont="1" applyFill="1" applyBorder="1" applyAlignment="1" applyProtection="1">
      <alignment horizontal="right"/>
      <protection hidden="1"/>
    </xf>
    <xf numFmtId="0" fontId="0" fillId="3" borderId="1" xfId="0" applyFont="1" applyFill="1" applyBorder="1" applyProtection="1">
      <protection hidden="1"/>
    </xf>
    <xf numFmtId="0" fontId="0" fillId="2" borderId="0" xfId="0" applyFont="1" applyFill="1" applyAlignment="1" applyProtection="1">
      <protection hidden="1"/>
    </xf>
    <xf numFmtId="164" fontId="0" fillId="4" borderId="1" xfId="0" applyNumberFormat="1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164" fontId="0" fillId="2" borderId="0" xfId="0" applyNumberFormat="1" applyFont="1" applyFill="1" applyProtection="1">
      <protection hidden="1"/>
    </xf>
    <xf numFmtId="164" fontId="0" fillId="2" borderId="8" xfId="0" applyNumberFormat="1" applyFont="1" applyFill="1" applyBorder="1" applyProtection="1">
      <protection hidden="1"/>
    </xf>
    <xf numFmtId="0" fontId="0" fillId="7" borderId="1" xfId="0" applyFont="1" applyFill="1" applyBorder="1" applyProtection="1">
      <protection hidden="1"/>
    </xf>
    <xf numFmtId="164" fontId="0" fillId="7" borderId="1" xfId="0" applyNumberFormat="1" applyFont="1" applyFill="1" applyBorder="1" applyProtection="1">
      <protection hidden="1"/>
    </xf>
    <xf numFmtId="0" fontId="0" fillId="13" borderId="3" xfId="0" applyFont="1" applyFill="1" applyBorder="1" applyAlignment="1" applyProtection="1">
      <protection hidden="1"/>
    </xf>
    <xf numFmtId="0" fontId="9" fillId="14" borderId="4" xfId="0" applyFont="1" applyFill="1" applyBorder="1" applyAlignment="1" applyProtection="1">
      <alignment vertical="center"/>
      <protection hidden="1"/>
    </xf>
    <xf numFmtId="0" fontId="3" fillId="14" borderId="4" xfId="0" applyFont="1" applyFill="1" applyBorder="1" applyAlignment="1" applyProtection="1">
      <alignment vertical="center"/>
      <protection hidden="1"/>
    </xf>
    <xf numFmtId="0" fontId="0" fillId="13" borderId="4" xfId="0" applyFont="1" applyFill="1" applyBorder="1" applyAlignment="1" applyProtection="1">
      <alignment vertical="center"/>
      <protection hidden="1"/>
    </xf>
    <xf numFmtId="0" fontId="0" fillId="13" borderId="4" xfId="0" applyFont="1" applyFill="1" applyBorder="1" applyAlignment="1" applyProtection="1">
      <protection hidden="1"/>
    </xf>
    <xf numFmtId="0" fontId="0" fillId="13" borderId="5" xfId="0" applyFont="1" applyFill="1" applyBorder="1" applyAlignment="1" applyProtection="1">
      <protection hidden="1"/>
    </xf>
    <xf numFmtId="165" fontId="8" fillId="2" borderId="13" xfId="0" applyNumberFormat="1" applyFont="1" applyFill="1" applyBorder="1" applyAlignment="1" applyProtection="1">
      <alignment horizontal="left"/>
      <protection locked="0"/>
    </xf>
    <xf numFmtId="0" fontId="8" fillId="0" borderId="0" xfId="0" applyFont="1" applyAlignment="1"/>
    <xf numFmtId="0" fontId="9" fillId="11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/>
    </xf>
    <xf numFmtId="165" fontId="0" fillId="2" borderId="13" xfId="0" applyNumberFormat="1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protection locked="0"/>
    </xf>
    <xf numFmtId="165" fontId="0" fillId="2" borderId="14" xfId="0" applyNumberFormat="1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D5E8B1"/>
      <color rgb="FFE5202E"/>
      <color rgb="FFEA8F00"/>
      <color rgb="FFA4CD58"/>
      <color rgb="FFC2DD8F"/>
      <color rgb="FF85B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hyperlink" Target="https://www.wolterskluwer.nl/avanzer/avanzer-advi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495548" cy="671971"/>
    <xdr:pic>
      <xdr:nvPicPr>
        <xdr:cNvPr id="2" name="Afbeelding 1" descr="Afbeeldingsresultaat voor wolters kluwer">
          <a:extLst>
            <a:ext uri="{FF2B5EF4-FFF2-40B4-BE49-F238E27FC236}">
              <a16:creationId xmlns:a16="http://schemas.microsoft.com/office/drawing/2014/main" id="{FD33C67D-DC19-4C21-8DF7-2B690842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2495548" cy="67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180975</xdr:colOff>
      <xdr:row>0</xdr:row>
      <xdr:rowOff>95249</xdr:rowOff>
    </xdr:from>
    <xdr:to>
      <xdr:col>8</xdr:col>
      <xdr:colOff>809625</xdr:colOff>
      <xdr:row>0</xdr:row>
      <xdr:rowOff>990600</xdr:rowOff>
    </xdr:to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EEEA4-8B2A-4A2B-9CC0-703827B90538}"/>
            </a:ext>
          </a:extLst>
        </xdr:cNvPr>
        <xdr:cNvSpPr txBox="1"/>
      </xdr:nvSpPr>
      <xdr:spPr>
        <a:xfrm>
          <a:off x="180975" y="95249"/>
          <a:ext cx="7696200" cy="895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>
              <a:solidFill>
                <a:srgbClr val="E5202E"/>
              </a:solidFill>
            </a:rPr>
            <a:t>- Voorbeeld</a:t>
          </a:r>
          <a:r>
            <a:rPr lang="nl-NL" sz="1100" baseline="0">
              <a:solidFill>
                <a:srgbClr val="E5202E"/>
              </a:solidFill>
            </a:rPr>
            <a:t> - </a:t>
          </a:r>
        </a:p>
        <a:p>
          <a:pPr algn="ctr"/>
          <a:r>
            <a:rPr lang="nl-NL" sz="1100" baseline="0">
              <a:solidFill>
                <a:srgbClr val="E5202E"/>
              </a:solidFill>
            </a:rPr>
            <a:t>Dit rekenmodel dient uitsluitend als voorbeeld. Aan dit model kunnen geen rechten ontleend worden.</a:t>
          </a:r>
          <a:br>
            <a:rPr lang="nl-NL" sz="1100" baseline="0">
              <a:solidFill>
                <a:srgbClr val="E5202E"/>
              </a:solidFill>
            </a:rPr>
          </a:br>
          <a:r>
            <a:rPr lang="nl-NL" sz="1100" baseline="0">
              <a:solidFill>
                <a:srgbClr val="E5202E"/>
              </a:solidFill>
            </a:rPr>
            <a:t>Wil je werken met actuele modellen, conform de nieuwste fiscale wijzigingen? Probeer dan Avanzer Advies 4 weken gratis. Ga naar www.wolterskluwer.nl/avanzer/avanzer-advies</a:t>
          </a:r>
          <a:endParaRPr lang="nl-NL" sz="1100">
            <a:solidFill>
              <a:srgbClr val="E5202E"/>
            </a:solidFill>
          </a:endParaRPr>
        </a:p>
      </xdr:txBody>
    </xdr:sp>
    <xdr:clientData/>
  </xdr:twoCellAnchor>
  <xdr:twoCellAnchor editAs="oneCell">
    <xdr:from>
      <xdr:col>7</xdr:col>
      <xdr:colOff>200025</xdr:colOff>
      <xdr:row>1</xdr:row>
      <xdr:rowOff>120757</xdr:rowOff>
    </xdr:from>
    <xdr:to>
      <xdr:col>8</xdr:col>
      <xdr:colOff>763607</xdr:colOff>
      <xdr:row>3</xdr:row>
      <xdr:rowOff>114300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4EC39-0F29-4FD6-9BCA-6D604D3E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1359007"/>
          <a:ext cx="1144607" cy="526943"/>
        </a:xfrm>
        <a:prstGeom prst="rect">
          <a:avLst/>
        </a:prstGeom>
      </xdr:spPr>
    </xdr:pic>
    <xdr:clientData/>
  </xdr:twoCellAnchor>
  <xdr:twoCellAnchor editAs="oneCell">
    <xdr:from>
      <xdr:col>0</xdr:col>
      <xdr:colOff>430896</xdr:colOff>
      <xdr:row>35</xdr:row>
      <xdr:rowOff>85725</xdr:rowOff>
    </xdr:from>
    <xdr:to>
      <xdr:col>0</xdr:col>
      <xdr:colOff>682896</xdr:colOff>
      <xdr:row>35</xdr:row>
      <xdr:rowOff>337725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756698-65BF-4168-BD49-D4AC4619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96" y="952369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12</xdr:row>
      <xdr:rowOff>133350</xdr:rowOff>
    </xdr:from>
    <xdr:to>
      <xdr:col>0</xdr:col>
      <xdr:colOff>680625</xdr:colOff>
      <xdr:row>12</xdr:row>
      <xdr:rowOff>385350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B08030A-F798-4321-BCA0-68E79E500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39102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14</xdr:row>
      <xdr:rowOff>61986</xdr:rowOff>
    </xdr:from>
    <xdr:to>
      <xdr:col>0</xdr:col>
      <xdr:colOff>680625</xdr:colOff>
      <xdr:row>14</xdr:row>
      <xdr:rowOff>313986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52EA2C2-EAAE-4C43-AD9E-2D6E4296C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269308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428478</xdr:colOff>
      <xdr:row>10</xdr:row>
      <xdr:rowOff>95250</xdr:rowOff>
    </xdr:from>
    <xdr:to>
      <xdr:col>0</xdr:col>
      <xdr:colOff>680478</xdr:colOff>
      <xdr:row>10</xdr:row>
      <xdr:rowOff>347250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6087B04-5D3F-4B98-B4B8-7859CBC5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478" y="3646576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68</xdr:row>
      <xdr:rowOff>57150</xdr:rowOff>
    </xdr:from>
    <xdr:to>
      <xdr:col>0</xdr:col>
      <xdr:colOff>680625</xdr:colOff>
      <xdr:row>68</xdr:row>
      <xdr:rowOff>309150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8FCAFE3-0D2D-470B-8031-5368975B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278225"/>
          <a:ext cx="25200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10"/>
  <sheetViews>
    <sheetView tabSelected="1" zoomScaleNormal="100" workbookViewId="0">
      <selection activeCell="C28" sqref="C28"/>
    </sheetView>
  </sheetViews>
  <sheetFormatPr defaultColWidth="14.44140625" defaultRowHeight="15" customHeight="1" x14ac:dyDescent="0.3"/>
  <cols>
    <col min="1" max="1" width="15.6640625" customWidth="1"/>
    <col min="2" max="2" width="18.33203125" customWidth="1"/>
    <col min="3" max="3" width="16.33203125" customWidth="1"/>
    <col min="4" max="4" width="4.44140625" customWidth="1"/>
    <col min="5" max="5" width="9.5546875" customWidth="1"/>
    <col min="6" max="6" width="16.6640625" customWidth="1"/>
    <col min="7" max="7" width="16.33203125" customWidth="1"/>
    <col min="8" max="8" width="8.6640625" customWidth="1"/>
    <col min="11" max="21" width="14.44140625" style="3"/>
  </cols>
  <sheetData>
    <row r="1" spans="1:10" s="3" customFormat="1" ht="87" customHeight="1" x14ac:dyDescent="0.3"/>
    <row r="2" spans="1:10" ht="21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3"/>
    </row>
    <row r="3" spans="1:10" ht="2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3"/>
    </row>
    <row r="4" spans="1:10" ht="34.5" customHeight="1" x14ac:dyDescent="0.4">
      <c r="A4" s="23" t="s">
        <v>42</v>
      </c>
      <c r="B4" s="22"/>
      <c r="C4" s="22"/>
      <c r="D4" s="22"/>
      <c r="E4" s="22"/>
      <c r="F4" s="22"/>
      <c r="G4" s="22"/>
      <c r="H4" s="22"/>
      <c r="I4" s="22"/>
      <c r="J4" s="3"/>
    </row>
    <row r="5" spans="1:10" ht="21.75" customHeight="1" x14ac:dyDescent="0.3">
      <c r="A5" s="24" t="s">
        <v>39</v>
      </c>
      <c r="B5" s="25"/>
      <c r="C5" s="22"/>
      <c r="D5" s="22"/>
      <c r="E5" s="22"/>
      <c r="F5" s="22"/>
      <c r="G5" s="22"/>
      <c r="H5" s="22"/>
      <c r="I5" s="24"/>
      <c r="J5" s="3"/>
    </row>
    <row r="6" spans="1:10" ht="21" customHeight="1" x14ac:dyDescent="0.3">
      <c r="A6" s="35" t="s">
        <v>40</v>
      </c>
      <c r="B6" s="26"/>
      <c r="C6" s="26"/>
      <c r="D6" s="26"/>
      <c r="E6" s="26"/>
      <c r="F6" s="26"/>
      <c r="G6" s="26"/>
      <c r="H6" s="26"/>
      <c r="I6" s="26"/>
      <c r="J6" s="3"/>
    </row>
    <row r="7" spans="1:10" ht="15.75" customHeight="1" x14ac:dyDescent="0.3">
      <c r="A7" s="39" t="s">
        <v>47</v>
      </c>
      <c r="B7" s="71"/>
      <c r="C7" s="71"/>
      <c r="D7" s="71"/>
      <c r="E7" s="71"/>
      <c r="F7" s="40" t="s">
        <v>50</v>
      </c>
      <c r="G7" s="68"/>
      <c r="H7" s="68"/>
      <c r="I7" s="69"/>
      <c r="J7" s="3"/>
    </row>
    <row r="8" spans="1:10" ht="15.75" customHeight="1" x14ac:dyDescent="0.3">
      <c r="A8" s="41" t="s">
        <v>46</v>
      </c>
      <c r="B8" s="72"/>
      <c r="C8" s="72"/>
      <c r="D8" s="72"/>
      <c r="E8" s="72"/>
      <c r="F8" s="42" t="s">
        <v>51</v>
      </c>
      <c r="G8" s="68"/>
      <c r="H8" s="68"/>
      <c r="I8" s="69"/>
      <c r="J8" s="3"/>
    </row>
    <row r="9" spans="1:10" ht="15.75" customHeight="1" thickBot="1" x14ac:dyDescent="0.35">
      <c r="A9" s="43" t="s">
        <v>48</v>
      </c>
      <c r="B9" s="63"/>
      <c r="C9" s="44" t="s">
        <v>49</v>
      </c>
      <c r="D9" s="67"/>
      <c r="E9" s="67"/>
      <c r="F9" s="44" t="s">
        <v>52</v>
      </c>
      <c r="G9" s="67"/>
      <c r="H9" s="67"/>
      <c r="I9" s="70"/>
      <c r="J9" s="3"/>
    </row>
    <row r="10" spans="1:10" ht="15.75" customHeight="1" x14ac:dyDescent="0.3">
      <c r="A10" s="4"/>
      <c r="B10" s="3"/>
      <c r="C10" s="3"/>
      <c r="D10" s="3"/>
      <c r="E10" s="3"/>
      <c r="F10" s="3"/>
      <c r="G10" s="3"/>
      <c r="H10" s="3"/>
      <c r="I10" s="3"/>
      <c r="J10" s="3"/>
    </row>
    <row r="11" spans="1:10" ht="34.5" customHeight="1" x14ac:dyDescent="0.3">
      <c r="A11" s="27"/>
      <c r="B11" s="65" t="s">
        <v>43</v>
      </c>
      <c r="C11" s="65"/>
      <c r="D11" s="65"/>
      <c r="E11" s="65"/>
      <c r="F11" s="65"/>
      <c r="G11" s="65"/>
      <c r="H11" s="65"/>
      <c r="I11" s="28"/>
      <c r="J11" s="3"/>
    </row>
    <row r="12" spans="1:10" ht="21" customHeight="1" x14ac:dyDescent="0.3">
      <c r="A12" s="4"/>
      <c r="B12" s="3"/>
      <c r="C12" s="3"/>
      <c r="D12" s="3"/>
      <c r="E12" s="3"/>
      <c r="F12" s="3"/>
      <c r="G12" s="3"/>
      <c r="H12" s="3"/>
      <c r="I12" s="3"/>
      <c r="J12" s="3"/>
    </row>
    <row r="13" spans="1:10" ht="54" customHeight="1" x14ac:dyDescent="0.3">
      <c r="A13" s="27"/>
      <c r="B13" s="65" t="s">
        <v>44</v>
      </c>
      <c r="C13" s="65"/>
      <c r="D13" s="65"/>
      <c r="E13" s="65"/>
      <c r="F13" s="65"/>
      <c r="G13" s="65"/>
      <c r="H13" s="65"/>
      <c r="I13" s="28"/>
      <c r="J13" s="3"/>
    </row>
    <row r="14" spans="1:10" s="3" customFormat="1" ht="21" customHeight="1" x14ac:dyDescent="0.3">
      <c r="A14" s="4"/>
    </row>
    <row r="15" spans="1:10" ht="30.75" customHeight="1" x14ac:dyDescent="0.4">
      <c r="A15" s="18"/>
      <c r="B15" s="19" t="s">
        <v>41</v>
      </c>
      <c r="C15" s="20"/>
      <c r="D15" s="20"/>
      <c r="E15" s="20"/>
      <c r="F15" s="20"/>
      <c r="G15" s="20"/>
      <c r="H15" s="20"/>
      <c r="I15" s="21"/>
      <c r="J15" s="3"/>
    </row>
    <row r="16" spans="1:10" ht="14.4" x14ac:dyDescent="0.3">
      <c r="A16" s="5"/>
      <c r="B16" s="3"/>
      <c r="C16" s="3"/>
      <c r="D16" s="3"/>
      <c r="E16" s="3"/>
      <c r="F16" s="3"/>
      <c r="G16" s="3"/>
      <c r="H16" s="3"/>
      <c r="I16" s="3"/>
      <c r="J16" s="3"/>
    </row>
    <row r="17" spans="1:10" ht="14.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4.4" x14ac:dyDescent="0.3">
      <c r="A18" s="3"/>
      <c r="B18" s="3"/>
      <c r="C18" s="7" t="s">
        <v>3</v>
      </c>
      <c r="D18" s="3"/>
      <c r="E18" s="3"/>
      <c r="F18" s="3"/>
      <c r="G18" s="7" t="s">
        <v>19</v>
      </c>
      <c r="H18" s="8"/>
      <c r="I18" s="3"/>
      <c r="J18" s="3"/>
    </row>
    <row r="19" spans="1:10" ht="14.4" x14ac:dyDescent="0.3">
      <c r="A19" s="3"/>
      <c r="B19" s="3"/>
      <c r="C19" s="6"/>
      <c r="D19" s="3"/>
      <c r="E19" s="3"/>
      <c r="F19" s="3"/>
      <c r="G19" s="6"/>
      <c r="H19" s="3"/>
      <c r="I19" s="3"/>
      <c r="J19" s="3"/>
    </row>
    <row r="20" spans="1:10" ht="14.4" x14ac:dyDescent="0.3">
      <c r="A20" s="5" t="s">
        <v>20</v>
      </c>
      <c r="B20" s="3"/>
      <c r="C20" s="45">
        <v>400000</v>
      </c>
      <c r="D20" s="22"/>
      <c r="E20" s="3"/>
      <c r="F20" s="3"/>
      <c r="G20" s="47">
        <v>0.2</v>
      </c>
      <c r="H20" s="30" t="s">
        <v>22</v>
      </c>
      <c r="I20" s="3"/>
      <c r="J20" s="3"/>
    </row>
    <row r="21" spans="1:10" ht="14.4" x14ac:dyDescent="0.3">
      <c r="A21" s="5" t="s">
        <v>25</v>
      </c>
      <c r="B21" s="3"/>
      <c r="C21" s="45">
        <v>100000</v>
      </c>
      <c r="D21" s="22"/>
      <c r="E21" s="3"/>
      <c r="F21" s="3"/>
      <c r="G21" s="47">
        <v>4</v>
      </c>
      <c r="H21" s="30" t="s">
        <v>22</v>
      </c>
      <c r="I21" s="3"/>
      <c r="J21" s="3"/>
    </row>
    <row r="22" spans="1:10" ht="14.4" x14ac:dyDescent="0.3">
      <c r="A22" s="5" t="s">
        <v>26</v>
      </c>
      <c r="B22" s="3"/>
      <c r="C22" s="45">
        <v>0</v>
      </c>
      <c r="D22" s="22"/>
      <c r="E22" s="3"/>
      <c r="F22" s="3"/>
      <c r="G22" s="47">
        <v>4</v>
      </c>
      <c r="H22" s="30" t="s">
        <v>22</v>
      </c>
      <c r="I22" s="3"/>
      <c r="J22" s="3"/>
    </row>
    <row r="23" spans="1:10" ht="14.4" x14ac:dyDescent="0.3">
      <c r="A23" s="5" t="s">
        <v>27</v>
      </c>
      <c r="B23" s="3"/>
      <c r="C23" s="45">
        <v>0</v>
      </c>
      <c r="D23" s="29"/>
      <c r="E23" s="37"/>
      <c r="F23" s="3"/>
      <c r="G23" s="47">
        <v>2</v>
      </c>
      <c r="H23" s="30" t="s">
        <v>22</v>
      </c>
      <c r="I23" s="3"/>
      <c r="J23" s="3"/>
    </row>
    <row r="24" spans="1:10" ht="14.4" x14ac:dyDescent="0.3">
      <c r="A24" s="9"/>
      <c r="B24" s="3"/>
      <c r="C24" s="15"/>
      <c r="D24" s="8"/>
      <c r="E24" s="36"/>
      <c r="F24" s="3"/>
      <c r="G24" s="14"/>
      <c r="H24" s="3"/>
      <c r="I24" s="3"/>
      <c r="J24" s="3"/>
    </row>
    <row r="25" spans="1:10" ht="14.4" x14ac:dyDescent="0.3">
      <c r="A25" s="10" t="s">
        <v>28</v>
      </c>
      <c r="B25" s="3"/>
      <c r="C25" s="48">
        <f>SUM(C20:C23)</f>
        <v>500000</v>
      </c>
      <c r="D25" s="3"/>
      <c r="E25" s="3"/>
      <c r="F25" s="3"/>
      <c r="G25" s="14"/>
      <c r="H25" s="3"/>
      <c r="I25" s="3"/>
      <c r="J25" s="3"/>
    </row>
    <row r="26" spans="1:10" ht="14.4" x14ac:dyDescent="0.3">
      <c r="A26" s="9"/>
      <c r="B26" s="3"/>
      <c r="C26" s="2"/>
      <c r="D26" s="3"/>
      <c r="E26" s="3"/>
      <c r="F26" s="3"/>
      <c r="G26" s="3"/>
      <c r="H26" s="3"/>
      <c r="I26" s="3"/>
      <c r="J26" s="3"/>
    </row>
    <row r="27" spans="1:10" ht="14.4" x14ac:dyDescent="0.3">
      <c r="A27" s="5" t="s">
        <v>30</v>
      </c>
      <c r="B27" s="3"/>
      <c r="C27" s="45">
        <v>1000</v>
      </c>
      <c r="D27" s="22"/>
      <c r="E27" s="3"/>
      <c r="F27" s="3"/>
      <c r="G27" s="3"/>
      <c r="H27" s="3"/>
      <c r="I27" s="3"/>
      <c r="J27" s="3"/>
    </row>
    <row r="28" spans="1:10" ht="14.4" x14ac:dyDescent="0.3">
      <c r="A28" s="5" t="s">
        <v>31</v>
      </c>
      <c r="B28" s="3"/>
      <c r="C28" s="46" t="s">
        <v>32</v>
      </c>
      <c r="D28" s="22"/>
      <c r="E28" s="3"/>
      <c r="F28" s="3"/>
      <c r="G28" s="3"/>
      <c r="H28" s="3"/>
      <c r="I28" s="3"/>
      <c r="J28" s="3"/>
    </row>
    <row r="29" spans="1:10" ht="14.4" x14ac:dyDescent="0.3">
      <c r="A29" s="1"/>
      <c r="B29" s="3"/>
      <c r="C29" s="12"/>
      <c r="D29" s="3"/>
      <c r="E29" s="3"/>
      <c r="F29" s="3"/>
      <c r="G29" s="3"/>
      <c r="H29" s="3"/>
      <c r="I29" s="3"/>
      <c r="J29" s="3"/>
    </row>
    <row r="30" spans="1:10" ht="14.4" x14ac:dyDescent="0.3">
      <c r="A30" s="16" t="s">
        <v>35</v>
      </c>
      <c r="B30" s="8"/>
      <c r="C30" s="12"/>
      <c r="D30" s="3"/>
      <c r="E30" s="3"/>
      <c r="F30" s="3"/>
      <c r="G30" s="3"/>
      <c r="H30" s="3"/>
      <c r="I30" s="3"/>
      <c r="J30" s="3"/>
    </row>
    <row r="31" spans="1:10" ht="14.4" x14ac:dyDescent="0.3">
      <c r="A31" s="5" t="s">
        <v>36</v>
      </c>
      <c r="B31" s="3"/>
      <c r="C31" s="46">
        <v>50</v>
      </c>
      <c r="D31" s="30" t="s">
        <v>22</v>
      </c>
      <c r="E31" s="38"/>
      <c r="F31" s="11"/>
      <c r="G31" s="3"/>
      <c r="H31" s="3"/>
      <c r="I31" s="3"/>
      <c r="J31" s="3"/>
    </row>
    <row r="32" spans="1:10" ht="14.4" x14ac:dyDescent="0.3">
      <c r="A32" s="5" t="s">
        <v>37</v>
      </c>
      <c r="B32" s="3"/>
      <c r="C32" s="46">
        <v>50</v>
      </c>
      <c r="D32" s="30" t="s">
        <v>22</v>
      </c>
      <c r="E32" s="38"/>
      <c r="F32" s="11"/>
      <c r="G32" s="3"/>
      <c r="H32" s="3"/>
      <c r="I32" s="3"/>
      <c r="J32" s="3"/>
    </row>
    <row r="33" spans="1:10" ht="14.4" x14ac:dyDescent="0.3">
      <c r="A33" s="9"/>
      <c r="B33" s="3"/>
      <c r="C33" s="12"/>
      <c r="D33" s="3"/>
      <c r="E33" s="3"/>
      <c r="F33" s="3"/>
      <c r="G33" s="3"/>
      <c r="H33" s="3"/>
      <c r="I33" s="3"/>
      <c r="J33" s="3"/>
    </row>
    <row r="34" spans="1:10" ht="15.75" customHeight="1" x14ac:dyDescent="0.3">
      <c r="A34" s="5" t="s">
        <v>38</v>
      </c>
      <c r="B34" s="3"/>
      <c r="C34" s="45">
        <v>300000</v>
      </c>
      <c r="D34" s="22"/>
      <c r="E34" s="3"/>
      <c r="F34" s="3"/>
      <c r="G34" s="3"/>
      <c r="H34" s="3"/>
      <c r="I34" s="3"/>
      <c r="J34" s="3"/>
    </row>
    <row r="35" spans="1:10" ht="15.75" customHeight="1" x14ac:dyDescent="0.3">
      <c r="A35" s="3"/>
      <c r="C35" s="13"/>
      <c r="D35" s="3"/>
      <c r="E35" s="3"/>
      <c r="F35" s="3"/>
      <c r="G35" s="3"/>
      <c r="H35" s="3"/>
      <c r="I35" s="3"/>
      <c r="J35" s="3"/>
    </row>
    <row r="36" spans="1:10" ht="30.75" customHeight="1" x14ac:dyDescent="0.3">
      <c r="A36" s="33" t="s">
        <v>0</v>
      </c>
      <c r="B36" s="34" t="s">
        <v>45</v>
      </c>
      <c r="C36" s="31"/>
      <c r="D36" s="31"/>
      <c r="E36" s="31"/>
      <c r="F36" s="31"/>
      <c r="G36" s="31"/>
      <c r="H36" s="31"/>
      <c r="I36" s="32"/>
      <c r="J36" s="3"/>
    </row>
    <row r="37" spans="1:10" ht="15.75" customHeight="1" x14ac:dyDescent="0.3">
      <c r="A37" s="3"/>
      <c r="B37" s="3"/>
      <c r="C37" s="6" t="s">
        <v>0</v>
      </c>
      <c r="D37" s="3"/>
      <c r="E37" s="3"/>
      <c r="F37" s="3"/>
      <c r="G37" s="3"/>
      <c r="H37" s="3"/>
      <c r="I37" s="3"/>
      <c r="J37" s="3"/>
    </row>
    <row r="38" spans="1:10" ht="15.75" customHeight="1" x14ac:dyDescent="0.3">
      <c r="A38" s="3"/>
      <c r="B38" s="3"/>
      <c r="C38" s="6"/>
      <c r="D38" s="3"/>
      <c r="E38" s="3"/>
      <c r="F38" s="3"/>
      <c r="G38" s="3"/>
      <c r="H38" s="3"/>
      <c r="I38" s="3"/>
      <c r="J38" s="3"/>
    </row>
    <row r="39" spans="1:10" ht="15.75" customHeight="1" x14ac:dyDescent="0.3">
      <c r="A39" s="66" t="s">
        <v>1</v>
      </c>
      <c r="B39" s="66"/>
      <c r="C39" s="66"/>
      <c r="D39" s="3"/>
      <c r="E39" s="3"/>
      <c r="F39" s="66" t="s">
        <v>2</v>
      </c>
      <c r="G39" s="66"/>
      <c r="H39" s="66"/>
      <c r="I39" s="66"/>
      <c r="J39" s="3"/>
    </row>
    <row r="40" spans="1:10" ht="15.75" customHeight="1" x14ac:dyDescent="0.3">
      <c r="A40" s="6"/>
      <c r="B40" s="3"/>
      <c r="C40" s="3"/>
      <c r="D40" s="3"/>
      <c r="E40" s="3"/>
      <c r="F40" s="6"/>
      <c r="G40" s="3"/>
      <c r="H40" s="3"/>
      <c r="I40" s="3"/>
      <c r="J40" s="3"/>
    </row>
    <row r="41" spans="1:10" ht="15.75" customHeight="1" x14ac:dyDescent="0.3">
      <c r="A41" s="49" t="s">
        <v>3</v>
      </c>
      <c r="B41" s="50"/>
      <c r="C41" s="51">
        <f>Invoerblad!C25</f>
        <v>500000</v>
      </c>
      <c r="D41" s="50"/>
      <c r="E41" s="50"/>
      <c r="F41" s="49" t="s">
        <v>3</v>
      </c>
      <c r="G41" s="50"/>
      <c r="H41" s="50"/>
      <c r="I41" s="51">
        <f>Invoerblad!C25-Invoerblad!C34</f>
        <v>200000</v>
      </c>
      <c r="J41" s="3"/>
    </row>
    <row r="42" spans="1:10" ht="15.75" customHeight="1" x14ac:dyDescent="0.3">
      <c r="A42" s="49" t="s">
        <v>4</v>
      </c>
      <c r="B42" s="50"/>
      <c r="C42" s="51">
        <f>IF(Invoerblad!C28="ja",-60720,-30360)</f>
        <v>-60720</v>
      </c>
      <c r="D42" s="50"/>
      <c r="E42" s="50"/>
      <c r="F42" s="49" t="s">
        <v>4</v>
      </c>
      <c r="G42" s="50"/>
      <c r="H42" s="50"/>
      <c r="I42" s="51">
        <f>IF(Invoerblad!C28="ja",-60720,-30360)</f>
        <v>-60720</v>
      </c>
      <c r="J42" s="3"/>
    </row>
    <row r="43" spans="1:10" ht="15.75" customHeight="1" x14ac:dyDescent="0.3">
      <c r="A43" s="49" t="s">
        <v>5</v>
      </c>
      <c r="B43" s="50"/>
      <c r="C43" s="51">
        <f>MAX(C41+C42,0)</f>
        <v>439280</v>
      </c>
      <c r="D43" s="50"/>
      <c r="E43" s="50"/>
      <c r="F43" s="49" t="s">
        <v>5</v>
      </c>
      <c r="G43" s="50"/>
      <c r="H43" s="50"/>
      <c r="I43" s="51">
        <f>MAX(I41+I42,0)</f>
        <v>139280</v>
      </c>
      <c r="J43" s="3"/>
    </row>
    <row r="44" spans="1:10" ht="15.75" customHeight="1" x14ac:dyDescent="0.3">
      <c r="A44" s="52"/>
      <c r="B44" s="50"/>
      <c r="C44" s="53"/>
      <c r="D44" s="50"/>
      <c r="E44" s="50"/>
      <c r="F44" s="52"/>
      <c r="G44" s="50"/>
      <c r="H44" s="50"/>
      <c r="I44" s="53"/>
      <c r="J44" s="3"/>
    </row>
    <row r="45" spans="1:10" ht="15.75" customHeight="1" x14ac:dyDescent="0.3">
      <c r="A45" s="49" t="s">
        <v>6</v>
      </c>
      <c r="B45" s="50"/>
      <c r="C45" s="51">
        <f>IF(Invoerblad!C28="ja",Invoerblad!C31*C43/100,C43)</f>
        <v>219640</v>
      </c>
      <c r="D45" s="50"/>
      <c r="E45" s="50"/>
      <c r="F45" s="49" t="s">
        <v>6</v>
      </c>
      <c r="G45" s="50"/>
      <c r="H45" s="50"/>
      <c r="I45" s="51">
        <f>IF(Invoerblad!C28="ja",Invoerblad!C31*I43/100,I43)</f>
        <v>69640</v>
      </c>
      <c r="J45" s="3"/>
    </row>
    <row r="46" spans="1:10" ht="15.75" customHeight="1" x14ac:dyDescent="0.3">
      <c r="A46" s="49" t="s">
        <v>7</v>
      </c>
      <c r="B46" s="50"/>
      <c r="C46" s="51">
        <f>ROUNDDOWN(IF(C45&gt;989736,(C45-989736)*0.056+42252,IF(C45&gt;71650,(C45-71650)*0.04451+1386,C45*0.01935)),0)</f>
        <v>7973</v>
      </c>
      <c r="D46" s="50"/>
      <c r="E46" s="50"/>
      <c r="F46" s="49" t="s">
        <v>7</v>
      </c>
      <c r="G46" s="50"/>
      <c r="H46" s="50"/>
      <c r="I46" s="51">
        <f>ROUNDDOWN(IF(I45&gt;989736,(I45-989736)*0.056+42252,IF(I45&gt;71650,(I45-71650)*0.04451+1386,I45*0.01935)),0)</f>
        <v>1347</v>
      </c>
      <c r="J46" s="3"/>
    </row>
    <row r="47" spans="1:10" ht="15.75" customHeight="1" x14ac:dyDescent="0.3">
      <c r="A47" s="49" t="s">
        <v>8</v>
      </c>
      <c r="B47" s="50"/>
      <c r="C47" s="51">
        <f>ROUNDDOWN(0.3*C46,0)</f>
        <v>2391</v>
      </c>
      <c r="D47" s="50"/>
      <c r="E47" s="50"/>
      <c r="F47" s="49" t="s">
        <v>8</v>
      </c>
      <c r="G47" s="50"/>
      <c r="H47" s="50"/>
      <c r="I47" s="51">
        <f>ROUNDDOWN(0.3*I46,0)</f>
        <v>404</v>
      </c>
      <c r="J47" s="3"/>
    </row>
    <row r="48" spans="1:10" ht="15.75" customHeight="1" x14ac:dyDescent="0.3">
      <c r="A48" s="49" t="s">
        <v>9</v>
      </c>
      <c r="B48" s="50"/>
      <c r="C48" s="51">
        <f>IF(Invoerblad!C28="ja",C43*Invoerblad!C32/100,0)</f>
        <v>219640</v>
      </c>
      <c r="D48" s="50"/>
      <c r="E48" s="50"/>
      <c r="F48" s="49" t="s">
        <v>9</v>
      </c>
      <c r="G48" s="50"/>
      <c r="H48" s="50"/>
      <c r="I48" s="51">
        <f>IF(Invoerblad!C28="ja",I43*Invoerblad!C32/100,0)</f>
        <v>69640</v>
      </c>
      <c r="J48" s="3"/>
    </row>
    <row r="49" spans="1:10" ht="15.75" customHeight="1" x14ac:dyDescent="0.3">
      <c r="A49" s="49" t="s">
        <v>7</v>
      </c>
      <c r="B49" s="50"/>
      <c r="C49" s="51">
        <f>ROUNDDOWN(IF(C48&gt;989736,(C48-989736)*0.056+42252,IF(C48&gt;71650,(C48-71650)*0.04451+1386,C48*0.01935)),0)</f>
        <v>7973</v>
      </c>
      <c r="D49" s="50"/>
      <c r="E49" s="50"/>
      <c r="F49" s="49" t="s">
        <v>7</v>
      </c>
      <c r="G49" s="50"/>
      <c r="H49" s="50"/>
      <c r="I49" s="51">
        <f>ROUNDDOWN(IF(I48&gt;989736,(I48-989736)*0.056+42252,IF(I48&gt;71650,(I48-71650)*0.04451+1386,I48*0.01935)),0)</f>
        <v>1347</v>
      </c>
      <c r="J49" s="3"/>
    </row>
    <row r="50" spans="1:10" ht="15.75" customHeight="1" x14ac:dyDescent="0.3">
      <c r="A50" s="49" t="s">
        <v>8</v>
      </c>
      <c r="B50" s="50"/>
      <c r="C50" s="51">
        <f>ROUNDDOWN(0.3*C49,0)</f>
        <v>2391</v>
      </c>
      <c r="D50" s="50"/>
      <c r="E50" s="50"/>
      <c r="F50" s="49" t="s">
        <v>8</v>
      </c>
      <c r="G50" s="50"/>
      <c r="H50" s="50"/>
      <c r="I50" s="51">
        <f>ROUNDDOWN(0.3*I49,0)</f>
        <v>404</v>
      </c>
      <c r="J50" s="3"/>
    </row>
    <row r="51" spans="1:10" ht="15.75" customHeight="1" x14ac:dyDescent="0.3">
      <c r="A51" s="52"/>
      <c r="B51" s="50"/>
      <c r="C51" s="54"/>
      <c r="D51" s="50"/>
      <c r="E51" s="50"/>
      <c r="F51" s="52"/>
      <c r="G51" s="50"/>
      <c r="H51" s="50"/>
      <c r="I51" s="54"/>
      <c r="J51" s="3"/>
    </row>
    <row r="52" spans="1:10" ht="15.75" customHeight="1" x14ac:dyDescent="0.3">
      <c r="A52" s="49" t="s">
        <v>10</v>
      </c>
      <c r="B52" s="50"/>
      <c r="C52" s="51">
        <f>C47+C50</f>
        <v>4782</v>
      </c>
      <c r="D52" s="50"/>
      <c r="E52" s="50"/>
      <c r="F52" s="49" t="s">
        <v>10</v>
      </c>
      <c r="G52" s="50"/>
      <c r="H52" s="50"/>
      <c r="I52" s="51">
        <f>(I47+I50)</f>
        <v>808</v>
      </c>
      <c r="J52" s="3"/>
    </row>
    <row r="53" spans="1:10" ht="15.75" customHeight="1" x14ac:dyDescent="0.3">
      <c r="A53" s="52"/>
      <c r="B53" s="50"/>
      <c r="C53" s="52"/>
      <c r="D53" s="50"/>
      <c r="E53" s="50"/>
      <c r="F53" s="52"/>
      <c r="G53" s="50"/>
      <c r="H53" s="50"/>
      <c r="I53" s="53"/>
      <c r="J53" s="3"/>
    </row>
    <row r="54" spans="1:10" ht="15.75" customHeight="1" x14ac:dyDescent="0.3">
      <c r="A54" s="52"/>
      <c r="B54" s="50"/>
      <c r="C54" s="52"/>
      <c r="D54" s="50"/>
      <c r="E54" s="50"/>
      <c r="F54" s="49" t="s">
        <v>11</v>
      </c>
      <c r="G54" s="50"/>
      <c r="H54" s="50"/>
      <c r="I54" s="51">
        <f>Invoerblad!C34</f>
        <v>300000</v>
      </c>
      <c r="J54" s="3"/>
    </row>
    <row r="55" spans="1:10" ht="15.75" customHeight="1" x14ac:dyDescent="0.3">
      <c r="A55" s="52"/>
      <c r="B55" s="50"/>
      <c r="C55" s="52"/>
      <c r="D55" s="50"/>
      <c r="E55" s="50"/>
      <c r="F55" s="49" t="s">
        <v>12</v>
      </c>
      <c r="G55" s="50"/>
      <c r="H55" s="50"/>
      <c r="I55" s="51">
        <f>I54*Invoerblad!G20/100</f>
        <v>600</v>
      </c>
      <c r="J55" s="3"/>
    </row>
    <row r="56" spans="1:10" ht="15.75" customHeight="1" x14ac:dyDescent="0.3">
      <c r="A56" s="52"/>
      <c r="B56" s="50"/>
      <c r="C56" s="52"/>
      <c r="D56" s="50"/>
      <c r="E56" s="50"/>
      <c r="F56" s="49" t="s">
        <v>13</v>
      </c>
      <c r="G56" s="50"/>
      <c r="H56" s="50"/>
      <c r="I56" s="51">
        <v>-1000</v>
      </c>
      <c r="J56" s="3"/>
    </row>
    <row r="57" spans="1:10" ht="15.75" customHeight="1" x14ac:dyDescent="0.3">
      <c r="A57" s="52"/>
      <c r="B57" s="50"/>
      <c r="C57" s="52"/>
      <c r="D57" s="50"/>
      <c r="E57" s="50"/>
      <c r="F57" s="49" t="s">
        <v>14</v>
      </c>
      <c r="G57" s="50"/>
      <c r="H57" s="50"/>
      <c r="I57" s="51">
        <f>I55+I56</f>
        <v>-400</v>
      </c>
      <c r="J57" s="3"/>
    </row>
    <row r="58" spans="1:10" ht="15.75" customHeight="1" x14ac:dyDescent="0.3">
      <c r="A58" s="52"/>
      <c r="B58" s="50"/>
      <c r="C58" s="52"/>
      <c r="D58" s="50"/>
      <c r="E58" s="50"/>
      <c r="F58" s="49" t="s">
        <v>15</v>
      </c>
      <c r="G58" s="50"/>
      <c r="H58" s="50"/>
      <c r="I58" s="51">
        <f>ROUNDDOWN(-MAX(IF(I57&gt;200000,(I57-200000)*0.25+38000,I57*0.19),0),0)</f>
        <v>0</v>
      </c>
      <c r="J58" s="3"/>
    </row>
    <row r="59" spans="1:10" ht="15.75" customHeight="1" x14ac:dyDescent="0.3">
      <c r="A59" s="52"/>
      <c r="B59" s="50"/>
      <c r="C59" s="52"/>
      <c r="D59" s="50"/>
      <c r="E59" s="50"/>
      <c r="F59" s="49" t="s">
        <v>16</v>
      </c>
      <c r="G59" s="50"/>
      <c r="H59" s="50"/>
      <c r="I59" s="51">
        <f>I57+I58</f>
        <v>-400</v>
      </c>
      <c r="J59" s="3"/>
    </row>
    <row r="60" spans="1:10" ht="15.75" customHeight="1" x14ac:dyDescent="0.3">
      <c r="A60" s="52"/>
      <c r="B60" s="50"/>
      <c r="C60" s="52"/>
      <c r="D60" s="50"/>
      <c r="E60" s="50"/>
      <c r="F60" s="49" t="s">
        <v>17</v>
      </c>
      <c r="G60" s="50"/>
      <c r="H60" s="50"/>
      <c r="I60" s="51">
        <f>ROUNDDOWN(-MAX(0.25*I59,0),0)</f>
        <v>0</v>
      </c>
      <c r="J60" s="3"/>
    </row>
    <row r="61" spans="1:10" ht="15.75" customHeight="1" x14ac:dyDescent="0.3">
      <c r="A61" s="52"/>
      <c r="B61" s="50"/>
      <c r="C61" s="52"/>
      <c r="D61" s="50"/>
      <c r="E61" s="50"/>
      <c r="F61" s="52"/>
      <c r="G61" s="50"/>
      <c r="H61" s="50"/>
      <c r="I61" s="53"/>
      <c r="J61" s="3"/>
    </row>
    <row r="62" spans="1:10" ht="15.75" customHeight="1" x14ac:dyDescent="0.3">
      <c r="A62" s="49" t="s">
        <v>18</v>
      </c>
      <c r="B62" s="50"/>
      <c r="C62" s="51">
        <f>Invoerblad!C20*Invoerblad!G20/100+Invoerblad!C21*Invoerblad!G21/100+Invoerblad!C22*Invoerblad!G22/100+Invoerblad!C23*Invoerblad!G23/100</f>
        <v>4800</v>
      </c>
      <c r="D62" s="50"/>
      <c r="E62" s="50"/>
      <c r="F62" s="49" t="s">
        <v>18</v>
      </c>
      <c r="G62" s="50"/>
      <c r="H62" s="50"/>
      <c r="I62" s="51">
        <f>Invoerblad!C20*Invoerblad!G20/100+Invoerblad!C21*Invoerblad!G21/100+Invoerblad!C22*Invoerblad!G22/100+Invoerblad!C23*Invoerblad!G23/100</f>
        <v>4800</v>
      </c>
      <c r="J62" s="3"/>
    </row>
    <row r="63" spans="1:10" ht="15.75" customHeight="1" x14ac:dyDescent="0.3">
      <c r="A63" s="49" t="s">
        <v>8</v>
      </c>
      <c r="B63" s="50"/>
      <c r="C63" s="51">
        <f>-C52</f>
        <v>-4782</v>
      </c>
      <c r="D63" s="50"/>
      <c r="E63" s="50"/>
      <c r="F63" s="49" t="s">
        <v>21</v>
      </c>
      <c r="G63" s="50"/>
      <c r="H63" s="50"/>
      <c r="I63" s="51">
        <f>(-I52+I58+I60)</f>
        <v>-808</v>
      </c>
      <c r="J63" s="3"/>
    </row>
    <row r="64" spans="1:10" ht="15.75" customHeight="1" x14ac:dyDescent="0.3">
      <c r="A64" s="52"/>
      <c r="B64" s="50"/>
      <c r="C64" s="53"/>
      <c r="D64" s="50"/>
      <c r="E64" s="50"/>
      <c r="F64" s="49" t="s">
        <v>23</v>
      </c>
      <c r="G64" s="50"/>
      <c r="H64" s="50"/>
      <c r="I64" s="51">
        <f>-Invoerblad!C27</f>
        <v>-1000</v>
      </c>
      <c r="J64" s="3"/>
    </row>
    <row r="65" spans="1:10" ht="15.75" customHeight="1" x14ac:dyDescent="0.3">
      <c r="A65" s="52"/>
      <c r="B65" s="50"/>
      <c r="C65" s="54"/>
      <c r="D65" s="50"/>
      <c r="E65" s="50"/>
      <c r="F65" s="52"/>
      <c r="G65" s="50"/>
      <c r="H65" s="50"/>
      <c r="I65" s="54"/>
      <c r="J65" s="3"/>
    </row>
    <row r="66" spans="1:10" ht="15.75" customHeight="1" x14ac:dyDescent="0.3">
      <c r="A66" s="55" t="s">
        <v>24</v>
      </c>
      <c r="B66" s="52"/>
      <c r="C66" s="56">
        <f>C62+C63</f>
        <v>18</v>
      </c>
      <c r="D66" s="50"/>
      <c r="E66" s="50"/>
      <c r="F66" s="55" t="s">
        <v>24</v>
      </c>
      <c r="G66" s="50"/>
      <c r="H66" s="52"/>
      <c r="I66" s="56">
        <f>I62+I63+I64</f>
        <v>2992</v>
      </c>
      <c r="J66" s="3"/>
    </row>
    <row r="67" spans="1:10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3"/>
    </row>
    <row r="68" spans="1:10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3"/>
    </row>
    <row r="69" spans="1:10" ht="30.75" customHeight="1" x14ac:dyDescent="0.3">
      <c r="A69" s="57"/>
      <c r="B69" s="58" t="s">
        <v>29</v>
      </c>
      <c r="C69" s="59"/>
      <c r="D69" s="60"/>
      <c r="E69" s="60"/>
      <c r="F69" s="59" t="str">
        <f>IF(Invoerblad!C66&gt;Invoerblad!I66,"BV niet aantrekkelijk","BV aantrekkelijk")</f>
        <v>BV aantrekkelijk</v>
      </c>
      <c r="G69" s="60"/>
      <c r="H69" s="61"/>
      <c r="I69" s="62"/>
      <c r="J69" s="3"/>
    </row>
    <row r="70" spans="1:10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5.75" customHeight="1" x14ac:dyDescent="0.3">
      <c r="A71" s="17" t="s">
        <v>33</v>
      </c>
      <c r="B71" s="17"/>
      <c r="C71" s="17"/>
      <c r="D71" s="17"/>
      <c r="E71" s="17"/>
      <c r="F71" s="17"/>
      <c r="G71" s="3"/>
      <c r="H71" s="3"/>
      <c r="I71" s="3"/>
      <c r="J71" s="3"/>
    </row>
    <row r="72" spans="1:10" ht="15.75" customHeight="1" x14ac:dyDescent="0.3">
      <c r="A72" s="17" t="s">
        <v>34</v>
      </c>
      <c r="B72" s="17"/>
      <c r="C72" s="17"/>
      <c r="D72" s="17"/>
      <c r="E72" s="17"/>
      <c r="F72" s="17"/>
      <c r="G72" s="3"/>
      <c r="H72" s="3"/>
      <c r="I72" s="3"/>
      <c r="J72" s="3"/>
    </row>
    <row r="73" spans="1:10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</sheetData>
  <sheetProtection algorithmName="SHA-512" hashValue="J1YYnp26DZf5q56w5GRTmqu2rI+NNrQ1cLQ80A3G9HDcx9rfdYIe3bd/0EFutrMfOZiCf753KGtQaoa5nePZ7w==" saltValue="V7iYz0Dn0zrDYbyz28MaIQ==" spinCount="100000" sheet="1" objects="1" scenarios="1" selectLockedCells="1"/>
  <mergeCells count="10">
    <mergeCell ref="G7:I7"/>
    <mergeCell ref="G8:I8"/>
    <mergeCell ref="G9:I9"/>
    <mergeCell ref="B7:E7"/>
    <mergeCell ref="B8:E8"/>
    <mergeCell ref="B11:H11"/>
    <mergeCell ref="B13:H13"/>
    <mergeCell ref="A39:C39"/>
    <mergeCell ref="F39:I39"/>
    <mergeCell ref="D9:E9"/>
  </mergeCell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Bronnen!$A$1:$A$2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3C03-440C-48D5-8934-E594C9E733BB}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64" t="s">
        <v>32</v>
      </c>
    </row>
    <row r="2" spans="1:1" x14ac:dyDescent="0.3">
      <c r="A2" s="64" t="s">
        <v>53</v>
      </c>
    </row>
  </sheetData>
  <sheetProtection algorithmName="SHA-512" hashValue="sG/CKM/8IyfiRL7o7zSw9HjcmhlU/92KjFVCEcL3kzlqSAhfWebYaqNI4C8+etUW/OAl+Em8VAqxPl1Dj1Nh0Q==" saltValue="hv6rZ92tizFs8ewiMFX+W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Invoerblad</vt:lpstr>
      <vt:lpstr>Bronnen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Krieken, Kjeld van</dc:creator>
  <cp:lastModifiedBy>Bianca Blok</cp:lastModifiedBy>
  <dcterms:created xsi:type="dcterms:W3CDTF">2018-10-10T12:10:06Z</dcterms:created>
  <dcterms:modified xsi:type="dcterms:W3CDTF">2020-09-10T14:58:46Z</dcterms:modified>
</cp:coreProperties>
</file>